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Elizabeth\SafeSync\Team Shares\Grants\2024 CFI MaineDOT\Final Upload Documents\Community\"/>
    </mc:Choice>
  </mc:AlternateContent>
  <xr:revisionPtr revIDLastSave="0" documentId="13_ncr:1_{39B38B34-FEDA-4FCB-86D1-A5FF64499066}" xr6:coauthVersionLast="47" xr6:coauthVersionMax="47" xr10:uidLastSave="{00000000-0000-0000-0000-000000000000}"/>
  <bookViews>
    <workbookView xWindow="-28920" yWindow="-75" windowWidth="29040" windowHeight="15720" xr2:uid="{190264A7-AE1C-4081-BB71-78BEF2E29C8C}"/>
  </bookViews>
  <sheets>
    <sheet name="Location Cost Detail" sheetId="5" r:id="rId1"/>
    <sheet name="Category Cost Detail" sheetId="9" r:id="rId2"/>
    <sheet name="Cost Share" sheetId="8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8" l="1"/>
  <c r="F7" i="8"/>
  <c r="B6" i="8"/>
  <c r="B5" i="8"/>
  <c r="B4" i="8"/>
  <c r="B3" i="8"/>
  <c r="F6" i="8"/>
  <c r="F5" i="8"/>
  <c r="F3" i="8"/>
  <c r="F4" i="8"/>
  <c r="H8" i="8"/>
  <c r="L6" i="9"/>
  <c r="M6" i="9"/>
  <c r="F8" i="8" l="1"/>
  <c r="B8" i="8"/>
  <c r="H20" i="5" l="1"/>
  <c r="F21" i="5"/>
  <c r="E21" i="5"/>
  <c r="D21" i="5"/>
  <c r="G21" i="5"/>
  <c r="K2" i="9"/>
  <c r="H3" i="9"/>
  <c r="L3" i="9"/>
  <c r="M3" i="9"/>
  <c r="L4" i="9"/>
  <c r="M4" i="9"/>
  <c r="L5" i="9"/>
  <c r="M5" i="9"/>
  <c r="C7" i="9"/>
  <c r="D7" i="9"/>
  <c r="L2" i="9" l="1"/>
  <c r="L7" i="9" s="1"/>
  <c r="K7" i="9"/>
  <c r="M2" i="9"/>
  <c r="M7" i="9" s="1"/>
  <c r="N4" i="9" l="1"/>
  <c r="N6" i="9"/>
  <c r="N3" i="9"/>
  <c r="N2" i="9"/>
  <c r="N5" i="9"/>
  <c r="B22" i="5"/>
  <c r="N7" i="9" l="1"/>
  <c r="H12" i="5"/>
  <c r="H13" i="5"/>
  <c r="H14" i="5"/>
  <c r="H15" i="5"/>
  <c r="H16" i="5"/>
  <c r="H17" i="5"/>
  <c r="H18" i="5"/>
  <c r="H19" i="5"/>
  <c r="H11" i="5"/>
  <c r="H10" i="5"/>
  <c r="H9" i="5"/>
  <c r="H8" i="5"/>
  <c r="H7" i="5"/>
  <c r="H6" i="5"/>
  <c r="H5" i="5"/>
  <c r="H4" i="5"/>
  <c r="H3" i="5"/>
  <c r="H2" i="5"/>
  <c r="H21" i="5" l="1"/>
</calcChain>
</file>

<file path=xl/sharedStrings.xml><?xml version="1.0" encoding="utf-8"?>
<sst xmlns="http://schemas.openxmlformats.org/spreadsheetml/2006/main" count="106" uniqueCount="79">
  <si>
    <t>Site/Component</t>
  </si>
  <si>
    <t>Number of Ports</t>
  </si>
  <si>
    <t>Port Type</t>
  </si>
  <si>
    <r>
      <rPr>
        <b/>
        <sz val="11"/>
        <color theme="1"/>
        <rFont val="Aptos Narrow"/>
        <family val="2"/>
        <scheme val="minor"/>
      </rPr>
      <t>Final Design, Construction:</t>
    </r>
    <r>
      <rPr>
        <sz val="11"/>
        <color theme="1"/>
        <rFont val="Aptos Narrow"/>
        <family val="2"/>
        <scheme val="minor"/>
      </rPr>
      <t xml:space="preserve"> Site Total</t>
    </r>
  </si>
  <si>
    <r>
      <rPr>
        <b/>
        <sz val="11"/>
        <color theme="1"/>
        <rFont val="Aptos Narrow"/>
        <family val="2"/>
        <scheme val="minor"/>
      </rPr>
      <t xml:space="preserve">Operation Costs: </t>
    </r>
    <r>
      <rPr>
        <sz val="11"/>
        <color theme="1"/>
        <rFont val="Aptos Narrow"/>
        <family val="2"/>
        <scheme val="minor"/>
      </rPr>
      <t xml:space="preserve">Site Demand Charge Incentive </t>
    </r>
  </si>
  <si>
    <t>Workforce Development</t>
  </si>
  <si>
    <r>
      <rPr>
        <b/>
        <sz val="11"/>
        <color theme="1"/>
        <rFont val="Aptos Narrow"/>
        <family val="2"/>
        <scheme val="minor"/>
      </rPr>
      <t>Project Administration:</t>
    </r>
    <r>
      <rPr>
        <sz val="11"/>
        <color theme="1"/>
        <rFont val="Aptos Narrow"/>
        <family val="2"/>
        <scheme val="minor"/>
      </rPr>
      <t xml:space="preserve"> RFP Costs</t>
    </r>
  </si>
  <si>
    <t>Site/Component Total Cost</t>
  </si>
  <si>
    <t>Belfast</t>
  </si>
  <si>
    <t>LDV</t>
  </si>
  <si>
    <t>Blue Hill</t>
  </si>
  <si>
    <t>Brunswick</t>
  </si>
  <si>
    <t>Damariscotta</t>
  </si>
  <si>
    <t>Farmington</t>
  </si>
  <si>
    <t>Milbridge</t>
  </si>
  <si>
    <t>Skowhegan</t>
  </si>
  <si>
    <t>Thomaston</t>
  </si>
  <si>
    <t>Turner</t>
  </si>
  <si>
    <t>Wiscasset / Edgecomb</t>
  </si>
  <si>
    <t>Maine General</t>
  </si>
  <si>
    <t>Eastern Maine Medical Center</t>
  </si>
  <si>
    <t>Cary Medical Hospital</t>
  </si>
  <si>
    <t>Central Maine Medical Center</t>
  </si>
  <si>
    <t>Maine Medical Center</t>
  </si>
  <si>
    <t>Reddington-Fairview General Hospital</t>
  </si>
  <si>
    <t>RFP Admin Costs</t>
  </si>
  <si>
    <t>Contingencies</t>
  </si>
  <si>
    <t>Category Totals</t>
  </si>
  <si>
    <t>Total Ports</t>
  </si>
  <si>
    <t>Component</t>
  </si>
  <si>
    <t>Cost Category</t>
  </si>
  <si>
    <t>Total Sites</t>
  </si>
  <si>
    <t>Description</t>
  </si>
  <si>
    <t>Pre-/Post-NEPA</t>
  </si>
  <si>
    <t>Responsible Party</t>
  </si>
  <si>
    <t>Overall Costs per Port</t>
  </si>
  <si>
    <r>
      <rPr>
        <b/>
        <i/>
        <sz val="11"/>
        <rFont val="Aptos Narrow"/>
        <family val="2"/>
        <scheme val="minor"/>
      </rPr>
      <t>Equipment</t>
    </r>
    <r>
      <rPr>
        <b/>
        <sz val="11"/>
        <rFont val="Aptos Narrow"/>
        <family val="2"/>
        <scheme val="minor"/>
      </rPr>
      <t xml:space="preserve"> Cost per Port</t>
    </r>
  </si>
  <si>
    <r>
      <rPr>
        <b/>
        <i/>
        <sz val="11"/>
        <rFont val="Aptos Narrow"/>
        <family val="2"/>
        <scheme val="minor"/>
      </rPr>
      <t>Installation</t>
    </r>
    <r>
      <rPr>
        <b/>
        <sz val="11"/>
        <rFont val="Aptos Narrow"/>
        <family val="2"/>
        <scheme val="minor"/>
      </rPr>
      <t xml:space="preserve"> Cost per Port</t>
    </r>
  </si>
  <si>
    <t>Total Category Cost</t>
  </si>
  <si>
    <t>Grant Request (80%)</t>
  </si>
  <si>
    <t>Non-Federal Match (20%)</t>
  </si>
  <si>
    <t>% of Total Cost</t>
  </si>
  <si>
    <t>DC Fast Chargers</t>
  </si>
  <si>
    <t>Equipment + Construction</t>
  </si>
  <si>
    <t>Four 150 kW = 600 kW per site; match provided by private entities</t>
  </si>
  <si>
    <t>Post-NEPA</t>
  </si>
  <si>
    <t>CFI/Selected Private Entities</t>
  </si>
  <si>
    <t>Demand Charge Incentives (5 years)</t>
  </si>
  <si>
    <t>Operation</t>
  </si>
  <si>
    <t>Aids in insulating charger host from utility company demand charges for the first 5 years</t>
  </si>
  <si>
    <t>RFP, Contracting Activities</t>
  </si>
  <si>
    <t>Administration</t>
  </si>
  <si>
    <t>Aids in selecting eligible private entities to install, operate CFI-funded equipment</t>
  </si>
  <si>
    <t>Pre-NEPA</t>
  </si>
  <si>
    <t>CFI/MaineDOT, Partnership</t>
  </si>
  <si>
    <t>Workforce Development Activities</t>
  </si>
  <si>
    <t>Miscellaneous</t>
  </si>
  <si>
    <t>Aids in preparing workforce to operate and maintain CFI-funded equipment</t>
  </si>
  <si>
    <t>Aids in preventing cost overruns</t>
  </si>
  <si>
    <t>All</t>
  </si>
  <si>
    <t>Project Total</t>
  </si>
  <si>
    <t>-</t>
  </si>
  <si>
    <t>CFI Program</t>
  </si>
  <si>
    <t>Other Federal Funds</t>
  </si>
  <si>
    <t>Non-Federal Funds</t>
  </si>
  <si>
    <t>Total Project Cost ($)</t>
  </si>
  <si>
    <t>Cost Category/Component</t>
  </si>
  <si>
    <t>CFI Program ($)</t>
  </si>
  <si>
    <t>CFI Program (%)</t>
  </si>
  <si>
    <t>Program ($)</t>
  </si>
  <si>
    <t>Program (%)</t>
  </si>
  <si>
    <t>State, Private ($)</t>
  </si>
  <si>
    <t>State, Private (%)</t>
  </si>
  <si>
    <t>Total Project (%)</t>
  </si>
  <si>
    <t>Equipment, Installation - DC Fast Chargers (64 ports)</t>
  </si>
  <si>
    <t>Operation - Demand Charge Incentives (64 ports for 5 years)</t>
  </si>
  <si>
    <t>Administration - RFP/Contracting Activities</t>
  </si>
  <si>
    <t xml:space="preserve">Miscellaneous - Workforce Development </t>
  </si>
  <si>
    <t>GRAND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</si>
</sst>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  <numFmt numFmtId="166" formatCode="_(&quot;$&quot;* #,##0.0_);_(&quot;$&quot;* \(#,##0.0\);_(&quot;$&quot;* &quot;-&quot;?_);_(@_)"/>
    <numFmt numFmtId="167" formatCode="&quot;$&quot;#,##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b/>
      <i/>
      <sz val="1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horizontal="left"/>
    </xf>
    <xf numFmtId="44" fontId="0" fillId="0" borderId="0" xfId="0" applyNumberFormat="1" applyAlignment="1">
      <alignment horizontal="left"/>
    </xf>
    <xf numFmtId="164" fontId="0" fillId="0" borderId="0" xfId="1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44" fontId="2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left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left"/>
    </xf>
    <xf numFmtId="166" fontId="0" fillId="0" borderId="0" xfId="0" applyNumberFormat="1" applyAlignment="1">
      <alignment horizontal="left"/>
    </xf>
    <xf numFmtId="0" fontId="2" fillId="0" borderId="0" xfId="0" applyFont="1" applyAlignment="1">
      <alignment horizontal="right"/>
    </xf>
    <xf numFmtId="164" fontId="0" fillId="0" borderId="0" xfId="1" applyNumberFormat="1" applyFont="1" applyFill="1"/>
    <xf numFmtId="6" fontId="2" fillId="0" borderId="0" xfId="0" applyNumberFormat="1" applyFont="1" applyAlignment="1">
      <alignment horizontal="right"/>
    </xf>
    <xf numFmtId="9" fontId="4" fillId="2" borderId="1" xfId="2" applyFont="1" applyFill="1" applyBorder="1" applyAlignment="1">
      <alignment horizontal="center"/>
    </xf>
    <xf numFmtId="164" fontId="0" fillId="0" borderId="0" xfId="1" applyNumberFormat="1" applyFont="1" applyFill="1" applyAlignment="1">
      <alignment horizontal="right"/>
    </xf>
    <xf numFmtId="9" fontId="0" fillId="0" borderId="1" xfId="2" applyFont="1" applyBorder="1" applyAlignment="1">
      <alignment horizontal="center"/>
    </xf>
    <xf numFmtId="167" fontId="0" fillId="0" borderId="1" xfId="1" applyNumberFormat="1" applyFont="1" applyBorder="1"/>
    <xf numFmtId="0" fontId="2" fillId="4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2" fillId="0" borderId="0" xfId="0" applyFont="1" applyAlignment="1">
      <alignment wrapText="1"/>
    </xf>
    <xf numFmtId="0" fontId="0" fillId="0" borderId="1" xfId="0" applyBorder="1" applyAlignment="1">
      <alignment horizontal="left"/>
    </xf>
    <xf numFmtId="44" fontId="0" fillId="0" borderId="1" xfId="1" applyFont="1" applyBorder="1"/>
    <xf numFmtId="164" fontId="0" fillId="0" borderId="1" xfId="1" applyNumberFormat="1" applyFont="1" applyBorder="1" applyAlignment="1">
      <alignment horizontal="left"/>
    </xf>
    <xf numFmtId="0" fontId="0" fillId="0" borderId="8" xfId="0" applyBorder="1"/>
    <xf numFmtId="164" fontId="0" fillId="0" borderId="7" xfId="1" applyNumberFormat="1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2" fillId="8" borderId="11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0" fillId="8" borderId="10" xfId="0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164" fontId="0" fillId="0" borderId="1" xfId="1" applyNumberFormat="1" applyFont="1" applyFill="1" applyBorder="1" applyAlignment="1">
      <alignment wrapText="1"/>
    </xf>
    <xf numFmtId="164" fontId="0" fillId="0" borderId="1" xfId="1" applyNumberFormat="1" applyFont="1" applyBorder="1" applyAlignment="1">
      <alignment wrapText="1"/>
    </xf>
    <xf numFmtId="1" fontId="0" fillId="0" borderId="1" xfId="0" applyNumberFormat="1" applyBorder="1" applyAlignment="1">
      <alignment horizontal="center" wrapText="1"/>
    </xf>
    <xf numFmtId="0" fontId="2" fillId="0" borderId="0" xfId="0" applyFont="1" applyAlignment="1">
      <alignment horizontal="right" wrapText="1"/>
    </xf>
    <xf numFmtId="1" fontId="2" fillId="0" borderId="0" xfId="0" applyNumberFormat="1" applyFont="1" applyAlignment="1">
      <alignment wrapText="1"/>
    </xf>
    <xf numFmtId="164" fontId="2" fillId="0" borderId="0" xfId="1" applyNumberFormat="1" applyFont="1" applyFill="1" applyBorder="1" applyAlignment="1">
      <alignment wrapText="1"/>
    </xf>
    <xf numFmtId="9" fontId="2" fillId="0" borderId="0" xfId="2" applyFont="1" applyFill="1" applyBorder="1" applyAlignment="1">
      <alignment wrapText="1"/>
    </xf>
    <xf numFmtId="0" fontId="2" fillId="8" borderId="6" xfId="0" applyFont="1" applyFill="1" applyBorder="1" applyAlignment="1">
      <alignment horizontal="right"/>
    </xf>
    <xf numFmtId="0" fontId="2" fillId="8" borderId="5" xfId="0" applyFont="1" applyFill="1" applyBorder="1" applyAlignment="1">
      <alignment horizontal="left"/>
    </xf>
    <xf numFmtId="164" fontId="3" fillId="8" borderId="5" xfId="1" applyNumberFormat="1" applyFont="1" applyFill="1" applyBorder="1" applyAlignment="1">
      <alignment horizontal="left"/>
    </xf>
    <xf numFmtId="44" fontId="2" fillId="8" borderId="4" xfId="1" applyFont="1" applyFill="1" applyBorder="1" applyAlignment="1">
      <alignment horizontal="left"/>
    </xf>
    <xf numFmtId="0" fontId="5" fillId="8" borderId="11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165" fontId="0" fillId="0" borderId="7" xfId="2" applyNumberFormat="1" applyFont="1" applyBorder="1" applyAlignment="1">
      <alignment horizontal="center" wrapText="1"/>
    </xf>
    <xf numFmtId="0" fontId="2" fillId="8" borderId="6" xfId="0" applyFont="1" applyFill="1" applyBorder="1" applyAlignment="1">
      <alignment horizontal="right" wrapText="1"/>
    </xf>
    <xf numFmtId="0" fontId="2" fillId="8" borderId="5" xfId="0" applyFont="1" applyFill="1" applyBorder="1" applyAlignment="1">
      <alignment horizontal="right" wrapText="1"/>
    </xf>
    <xf numFmtId="0" fontId="2" fillId="8" borderId="5" xfId="0" applyFont="1" applyFill="1" applyBorder="1" applyAlignment="1">
      <alignment horizontal="center" wrapText="1"/>
    </xf>
    <xf numFmtId="1" fontId="2" fillId="8" borderId="5" xfId="0" applyNumberFormat="1" applyFont="1" applyFill="1" applyBorder="1" applyAlignment="1">
      <alignment horizontal="center" wrapText="1"/>
    </xf>
    <xf numFmtId="164" fontId="2" fillId="8" borderId="5" xfId="1" applyNumberFormat="1" applyFont="1" applyFill="1" applyBorder="1" applyAlignment="1">
      <alignment wrapText="1"/>
    </xf>
    <xf numFmtId="9" fontId="2" fillId="8" borderId="4" xfId="2" applyFont="1" applyFill="1" applyBorder="1" applyAlignment="1">
      <alignment horizontal="center" wrapText="1"/>
    </xf>
    <xf numFmtId="9" fontId="0" fillId="0" borderId="0" xfId="0" applyNumberFormat="1"/>
    <xf numFmtId="0" fontId="0" fillId="0" borderId="1" xfId="0" applyBorder="1"/>
    <xf numFmtId="6" fontId="0" fillId="0" borderId="1" xfId="0" applyNumberFormat="1" applyBorder="1" applyAlignment="1">
      <alignment horizontal="right"/>
    </xf>
    <xf numFmtId="6" fontId="0" fillId="0" borderId="0" xfId="0" applyNumberFormat="1" applyAlignment="1">
      <alignment horizontal="right"/>
    </xf>
    <xf numFmtId="6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/>
    <xf numFmtId="0" fontId="4" fillId="2" borderId="1" xfId="0" applyFont="1" applyFill="1" applyBorder="1" applyAlignment="1">
      <alignment horizontal="right"/>
    </xf>
    <xf numFmtId="6" fontId="4" fillId="2" borderId="1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164" fontId="0" fillId="0" borderId="1" xfId="1" applyNumberFormat="1" applyFont="1" applyFill="1" applyBorder="1" applyAlignment="1">
      <alignment horizontal="left"/>
    </xf>
    <xf numFmtId="164" fontId="0" fillId="0" borderId="7" xfId="1" applyNumberFormat="1" applyFont="1" applyFill="1" applyBorder="1" applyAlignment="1">
      <alignment horizontal="left"/>
    </xf>
    <xf numFmtId="9" fontId="0" fillId="0" borderId="7" xfId="2" applyFont="1" applyFill="1" applyBorder="1" applyAlignment="1">
      <alignment horizontal="center" wrapText="1"/>
    </xf>
    <xf numFmtId="9" fontId="0" fillId="0" borderId="1" xfId="2" applyFont="1" applyFill="1" applyBorder="1" applyAlignment="1">
      <alignment horizontal="center"/>
    </xf>
    <xf numFmtId="167" fontId="0" fillId="0" borderId="1" xfId="1" applyNumberFormat="1" applyFont="1" applyFill="1" applyBorder="1"/>
    <xf numFmtId="44" fontId="0" fillId="0" borderId="0" xfId="1" applyFont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44" fontId="0" fillId="0" borderId="0" xfId="1" applyFont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6760D-644E-4462-B883-0D3E1C606A7A}">
  <dimension ref="A1:N25"/>
  <sheetViews>
    <sheetView tabSelected="1" zoomScaleNormal="100" workbookViewId="0"/>
  </sheetViews>
  <sheetFormatPr defaultColWidth="8.7265625" defaultRowHeight="14.5" x14ac:dyDescent="0.35"/>
  <cols>
    <col min="1" max="1" width="33.453125" style="1" bestFit="1" customWidth="1"/>
    <col min="2" max="2" width="9" style="1" customWidth="1"/>
    <col min="3" max="3" width="7.453125" style="1" customWidth="1"/>
    <col min="4" max="4" width="13.54296875" style="1" bestFit="1" customWidth="1"/>
    <col min="5" max="5" width="14.54296875" style="1" customWidth="1"/>
    <col min="6" max="6" width="13.81640625" style="1" customWidth="1"/>
    <col min="7" max="8" width="15.54296875" style="1" customWidth="1"/>
    <col min="9" max="9" width="8.7265625" style="1"/>
    <col min="10" max="10" width="12.26953125" style="1" customWidth="1"/>
    <col min="11" max="11" width="19.453125" style="1" bestFit="1" customWidth="1"/>
    <col min="12" max="12" width="10.7265625" style="1" customWidth="1"/>
    <col min="13" max="13" width="15.26953125" style="1" bestFit="1" customWidth="1"/>
    <col min="14" max="14" width="12.54296875" style="1" bestFit="1" customWidth="1"/>
    <col min="15" max="16384" width="8.7265625" style="1"/>
  </cols>
  <sheetData>
    <row r="1" spans="1:14" s="7" customFormat="1" ht="58" x14ac:dyDescent="0.35">
      <c r="A1" s="32" t="s">
        <v>0</v>
      </c>
      <c r="B1" s="33" t="s">
        <v>1</v>
      </c>
      <c r="C1" s="33" t="s">
        <v>2</v>
      </c>
      <c r="D1" s="34" t="s">
        <v>3</v>
      </c>
      <c r="E1" s="34" t="s">
        <v>4</v>
      </c>
      <c r="F1" s="33" t="s">
        <v>5</v>
      </c>
      <c r="G1" s="34" t="s">
        <v>6</v>
      </c>
      <c r="H1" s="35" t="s">
        <v>7</v>
      </c>
    </row>
    <row r="2" spans="1:14" x14ac:dyDescent="0.35">
      <c r="A2" s="25" t="s">
        <v>8</v>
      </c>
      <c r="B2" s="22">
        <v>4</v>
      </c>
      <c r="C2" s="22" t="s">
        <v>9</v>
      </c>
      <c r="D2" s="23">
        <v>745000</v>
      </c>
      <c r="E2" s="23">
        <v>228000</v>
      </c>
      <c r="F2" s="24">
        <v>0</v>
      </c>
      <c r="G2" s="24">
        <v>0</v>
      </c>
      <c r="H2" s="26">
        <f>SUM(D2:G2)</f>
        <v>973000</v>
      </c>
      <c r="K2" s="2"/>
      <c r="M2" s="2"/>
    </row>
    <row r="3" spans="1:14" x14ac:dyDescent="0.35">
      <c r="A3" s="25" t="s">
        <v>10</v>
      </c>
      <c r="B3" s="22">
        <v>4</v>
      </c>
      <c r="C3" s="22" t="s">
        <v>9</v>
      </c>
      <c r="D3" s="23">
        <v>745000</v>
      </c>
      <c r="E3" s="23">
        <v>228000</v>
      </c>
      <c r="F3" s="24">
        <v>0</v>
      </c>
      <c r="G3" s="24">
        <v>0</v>
      </c>
      <c r="H3" s="26">
        <f t="shared" ref="H3:H20" si="0">SUM(D3:G3)</f>
        <v>973000</v>
      </c>
      <c r="K3" s="2"/>
    </row>
    <row r="4" spans="1:14" x14ac:dyDescent="0.35">
      <c r="A4" s="25" t="s">
        <v>11</v>
      </c>
      <c r="B4" s="22">
        <v>4</v>
      </c>
      <c r="C4" s="22" t="s">
        <v>9</v>
      </c>
      <c r="D4" s="23">
        <v>745000</v>
      </c>
      <c r="E4" s="23">
        <v>228000</v>
      </c>
      <c r="F4" s="24">
        <v>0</v>
      </c>
      <c r="G4" s="24">
        <v>0</v>
      </c>
      <c r="H4" s="26">
        <f t="shared" si="0"/>
        <v>973000</v>
      </c>
      <c r="K4" s="2"/>
    </row>
    <row r="5" spans="1:14" x14ac:dyDescent="0.35">
      <c r="A5" s="25" t="s">
        <v>12</v>
      </c>
      <c r="B5" s="22">
        <v>4</v>
      </c>
      <c r="C5" s="22" t="s">
        <v>9</v>
      </c>
      <c r="D5" s="23">
        <v>745000</v>
      </c>
      <c r="E5" s="23">
        <v>228000</v>
      </c>
      <c r="F5" s="24">
        <v>0</v>
      </c>
      <c r="G5" s="24">
        <v>0</v>
      </c>
      <c r="H5" s="26">
        <f t="shared" si="0"/>
        <v>973000</v>
      </c>
      <c r="K5" s="2"/>
      <c r="M5" s="76"/>
      <c r="N5" s="76"/>
    </row>
    <row r="6" spans="1:14" x14ac:dyDescent="0.35">
      <c r="A6" s="25" t="s">
        <v>13</v>
      </c>
      <c r="B6" s="22">
        <v>4</v>
      </c>
      <c r="C6" s="22" t="s">
        <v>9</v>
      </c>
      <c r="D6" s="23">
        <v>745000</v>
      </c>
      <c r="E6" s="23">
        <v>228000</v>
      </c>
      <c r="F6" s="24">
        <v>0</v>
      </c>
      <c r="G6" s="24">
        <v>0</v>
      </c>
      <c r="H6" s="26">
        <f t="shared" si="0"/>
        <v>973000</v>
      </c>
      <c r="K6" s="2"/>
      <c r="M6" s="76"/>
      <c r="N6" s="76"/>
    </row>
    <row r="7" spans="1:14" x14ac:dyDescent="0.35">
      <c r="A7" s="25" t="s">
        <v>14</v>
      </c>
      <c r="B7" s="22">
        <v>4</v>
      </c>
      <c r="C7" s="22" t="s">
        <v>9</v>
      </c>
      <c r="D7" s="23">
        <v>745000</v>
      </c>
      <c r="E7" s="23">
        <v>228000</v>
      </c>
      <c r="F7" s="24">
        <v>0</v>
      </c>
      <c r="G7" s="24">
        <v>0</v>
      </c>
      <c r="H7" s="26">
        <f t="shared" si="0"/>
        <v>973000</v>
      </c>
      <c r="J7" s="4"/>
      <c r="K7" s="5"/>
    </row>
    <row r="8" spans="1:14" x14ac:dyDescent="0.35">
      <c r="A8" s="25" t="s">
        <v>15</v>
      </c>
      <c r="B8" s="22">
        <v>4</v>
      </c>
      <c r="C8" s="22" t="s">
        <v>9</v>
      </c>
      <c r="D8" s="23">
        <v>745000</v>
      </c>
      <c r="E8" s="23">
        <v>228000</v>
      </c>
      <c r="F8" s="24">
        <v>0</v>
      </c>
      <c r="G8" s="24">
        <v>0</v>
      </c>
      <c r="H8" s="26">
        <f t="shared" si="0"/>
        <v>973000</v>
      </c>
      <c r="K8" s="2"/>
    </row>
    <row r="9" spans="1:14" x14ac:dyDescent="0.35">
      <c r="A9" s="25" t="s">
        <v>16</v>
      </c>
      <c r="B9" s="22">
        <v>4</v>
      </c>
      <c r="C9" s="22" t="s">
        <v>9</v>
      </c>
      <c r="D9" s="23">
        <v>745000</v>
      </c>
      <c r="E9" s="23">
        <v>228000</v>
      </c>
      <c r="F9" s="24">
        <v>0</v>
      </c>
      <c r="G9" s="24">
        <v>0</v>
      </c>
      <c r="H9" s="26">
        <f t="shared" si="0"/>
        <v>973000</v>
      </c>
      <c r="J9" s="4"/>
      <c r="K9" s="6"/>
    </row>
    <row r="10" spans="1:14" x14ac:dyDescent="0.35">
      <c r="A10" s="25" t="s">
        <v>17</v>
      </c>
      <c r="B10" s="22">
        <v>4</v>
      </c>
      <c r="C10" s="22" t="s">
        <v>9</v>
      </c>
      <c r="D10" s="23">
        <v>745000</v>
      </c>
      <c r="E10" s="23">
        <v>228000</v>
      </c>
      <c r="F10" s="24">
        <v>0</v>
      </c>
      <c r="G10" s="24">
        <v>0</v>
      </c>
      <c r="H10" s="26">
        <f t="shared" si="0"/>
        <v>973000</v>
      </c>
      <c r="M10" s="2"/>
    </row>
    <row r="11" spans="1:14" x14ac:dyDescent="0.35">
      <c r="A11" s="25" t="s">
        <v>18</v>
      </c>
      <c r="B11" s="22">
        <v>4</v>
      </c>
      <c r="C11" s="22" t="s">
        <v>9</v>
      </c>
      <c r="D11" s="23">
        <v>745000</v>
      </c>
      <c r="E11" s="23">
        <v>228000</v>
      </c>
      <c r="F11" s="24">
        <v>0</v>
      </c>
      <c r="G11" s="24">
        <v>0</v>
      </c>
      <c r="H11" s="26">
        <f t="shared" si="0"/>
        <v>973000</v>
      </c>
    </row>
    <row r="12" spans="1:14" x14ac:dyDescent="0.35">
      <c r="A12" s="25" t="s">
        <v>19</v>
      </c>
      <c r="B12" s="22">
        <v>4</v>
      </c>
      <c r="C12" s="22" t="s">
        <v>9</v>
      </c>
      <c r="D12" s="23">
        <v>745000</v>
      </c>
      <c r="E12" s="23">
        <v>228000</v>
      </c>
      <c r="F12" s="24">
        <v>0</v>
      </c>
      <c r="G12" s="24">
        <v>0</v>
      </c>
      <c r="H12" s="26">
        <f t="shared" si="0"/>
        <v>973000</v>
      </c>
    </row>
    <row r="13" spans="1:14" x14ac:dyDescent="0.35">
      <c r="A13" s="25" t="s">
        <v>20</v>
      </c>
      <c r="B13" s="22">
        <v>4</v>
      </c>
      <c r="C13" s="22" t="s">
        <v>9</v>
      </c>
      <c r="D13" s="23">
        <v>745000</v>
      </c>
      <c r="E13" s="23">
        <v>228000</v>
      </c>
      <c r="F13" s="24">
        <v>0</v>
      </c>
      <c r="G13" s="24">
        <v>0</v>
      </c>
      <c r="H13" s="26">
        <f t="shared" si="0"/>
        <v>973000</v>
      </c>
    </row>
    <row r="14" spans="1:14" x14ac:dyDescent="0.35">
      <c r="A14" s="25" t="s">
        <v>21</v>
      </c>
      <c r="B14" s="22">
        <v>4</v>
      </c>
      <c r="C14" s="22" t="s">
        <v>9</v>
      </c>
      <c r="D14" s="23">
        <v>745000</v>
      </c>
      <c r="E14" s="23">
        <v>228000</v>
      </c>
      <c r="F14" s="24">
        <v>0</v>
      </c>
      <c r="G14" s="24">
        <v>0</v>
      </c>
      <c r="H14" s="26">
        <f t="shared" si="0"/>
        <v>973000</v>
      </c>
    </row>
    <row r="15" spans="1:14" x14ac:dyDescent="0.35">
      <c r="A15" s="25" t="s">
        <v>22</v>
      </c>
      <c r="B15" s="22">
        <v>4</v>
      </c>
      <c r="C15" s="22" t="s">
        <v>9</v>
      </c>
      <c r="D15" s="23">
        <v>745000</v>
      </c>
      <c r="E15" s="23">
        <v>228000</v>
      </c>
      <c r="F15" s="24">
        <v>0</v>
      </c>
      <c r="G15" s="24">
        <v>0</v>
      </c>
      <c r="H15" s="26">
        <f t="shared" si="0"/>
        <v>973000</v>
      </c>
    </row>
    <row r="16" spans="1:14" x14ac:dyDescent="0.35">
      <c r="A16" s="25" t="s">
        <v>23</v>
      </c>
      <c r="B16" s="22">
        <v>4</v>
      </c>
      <c r="C16" s="22" t="s">
        <v>9</v>
      </c>
      <c r="D16" s="23">
        <v>745000</v>
      </c>
      <c r="E16" s="23">
        <v>228000</v>
      </c>
      <c r="F16" s="24">
        <v>0</v>
      </c>
      <c r="G16" s="24">
        <v>0</v>
      </c>
      <c r="H16" s="26">
        <f t="shared" si="0"/>
        <v>973000</v>
      </c>
    </row>
    <row r="17" spans="1:8" x14ac:dyDescent="0.35">
      <c r="A17" s="25" t="s">
        <v>24</v>
      </c>
      <c r="B17" s="22">
        <v>4</v>
      </c>
      <c r="C17" s="22" t="s">
        <v>9</v>
      </c>
      <c r="D17" s="23">
        <v>745000</v>
      </c>
      <c r="E17" s="23">
        <v>228000</v>
      </c>
      <c r="F17" s="24">
        <v>0</v>
      </c>
      <c r="G17" s="24">
        <v>0</v>
      </c>
      <c r="H17" s="26">
        <f t="shared" si="0"/>
        <v>973000</v>
      </c>
    </row>
    <row r="18" spans="1:8" x14ac:dyDescent="0.35">
      <c r="A18" s="27" t="s">
        <v>5</v>
      </c>
      <c r="B18" s="22"/>
      <c r="C18" s="22"/>
      <c r="D18" s="24">
        <v>0</v>
      </c>
      <c r="E18" s="24">
        <v>0</v>
      </c>
      <c r="F18" s="24">
        <v>1000000</v>
      </c>
      <c r="G18" s="24">
        <v>0</v>
      </c>
      <c r="H18" s="26">
        <f t="shared" si="0"/>
        <v>1000000</v>
      </c>
    </row>
    <row r="19" spans="1:8" x14ac:dyDescent="0.35">
      <c r="A19" s="27" t="s">
        <v>25</v>
      </c>
      <c r="B19" s="22"/>
      <c r="C19" s="22"/>
      <c r="D19" s="24">
        <v>0</v>
      </c>
      <c r="E19" s="24">
        <v>0</v>
      </c>
      <c r="F19" s="24">
        <v>0</v>
      </c>
      <c r="G19" s="24">
        <v>307000</v>
      </c>
      <c r="H19" s="26">
        <f t="shared" si="0"/>
        <v>307000</v>
      </c>
    </row>
    <row r="20" spans="1:8" x14ac:dyDescent="0.35">
      <c r="A20" s="27" t="s">
        <v>26</v>
      </c>
      <c r="B20" s="22"/>
      <c r="C20" s="22"/>
      <c r="D20" s="69">
        <v>1455000</v>
      </c>
      <c r="E20" s="69">
        <v>352000</v>
      </c>
      <c r="F20" s="69"/>
      <c r="G20" s="69">
        <v>68000</v>
      </c>
      <c r="H20" s="70">
        <f t="shared" si="0"/>
        <v>1875000</v>
      </c>
    </row>
    <row r="21" spans="1:8" ht="15" thickBot="1" x14ac:dyDescent="0.4">
      <c r="A21" s="44" t="s">
        <v>27</v>
      </c>
      <c r="B21" s="45"/>
      <c r="C21" s="45"/>
      <c r="D21" s="46">
        <f>SUM(D2:D20)</f>
        <v>13375000</v>
      </c>
      <c r="E21" s="46">
        <f>SUM(E2:E20)</f>
        <v>4000000</v>
      </c>
      <c r="F21" s="46">
        <f>SUM(F2:F20)</f>
        <v>1000000</v>
      </c>
      <c r="G21" s="46">
        <f>SUM(G2:G20)</f>
        <v>375000</v>
      </c>
      <c r="H21" s="47">
        <f>SUM(H2:H20)</f>
        <v>18750000</v>
      </c>
    </row>
    <row r="22" spans="1:8" x14ac:dyDescent="0.35">
      <c r="A22" s="10" t="s">
        <v>28</v>
      </c>
      <c r="B22" s="4">
        <f>SUM(B2:B17)</f>
        <v>64</v>
      </c>
      <c r="C22" s="4"/>
      <c r="D22" s="3"/>
      <c r="E22" s="3"/>
      <c r="F22" s="3"/>
      <c r="G22" s="3"/>
      <c r="H22" s="74"/>
    </row>
    <row r="24" spans="1:8" x14ac:dyDescent="0.35">
      <c r="E24" s="8"/>
      <c r="F24" s="9"/>
    </row>
    <row r="25" spans="1:8" x14ac:dyDescent="0.35">
      <c r="E25" s="8"/>
      <c r="F25" s="9"/>
    </row>
  </sheetData>
  <mergeCells count="2">
    <mergeCell ref="M5:N5"/>
    <mergeCell ref="M6:N6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B9B46-933D-4356-989A-6B8E816BE02D}">
  <sheetPr>
    <pageSetUpPr fitToPage="1"/>
  </sheetPr>
  <dimension ref="A1:N10"/>
  <sheetViews>
    <sheetView zoomScaleNormal="100" workbookViewId="0"/>
  </sheetViews>
  <sheetFormatPr defaultColWidth="38.1796875" defaultRowHeight="14.5" x14ac:dyDescent="0.35"/>
  <cols>
    <col min="1" max="1" width="23.54296875" style="28" customWidth="1"/>
    <col min="2" max="2" width="15.54296875" style="28" customWidth="1"/>
    <col min="3" max="3" width="7.26953125" style="28" customWidth="1"/>
    <col min="4" max="4" width="5.453125" style="28" customWidth="1"/>
    <col min="5" max="5" width="31.54296875" style="28" customWidth="1"/>
    <col min="6" max="6" width="14.453125" style="28" bestFit="1" customWidth="1"/>
    <col min="7" max="7" width="14.453125" style="28" customWidth="1"/>
    <col min="8" max="8" width="11.26953125" style="28" customWidth="1"/>
    <col min="9" max="10" width="11.453125" style="28" bestFit="1" customWidth="1"/>
    <col min="11" max="11" width="12.54296875" style="28" bestFit="1" customWidth="1"/>
    <col min="12" max="12" width="12.7265625" style="28" bestFit="1" customWidth="1"/>
    <col min="13" max="13" width="11.1796875" style="28" bestFit="1" customWidth="1"/>
    <col min="14" max="14" width="13.1796875" style="28" bestFit="1" customWidth="1"/>
    <col min="15" max="15" width="18.7265625" style="28" bestFit="1" customWidth="1"/>
    <col min="16" max="16384" width="38.1796875" style="28"/>
  </cols>
  <sheetData>
    <row r="1" spans="1:14" ht="43.5" x14ac:dyDescent="0.35">
      <c r="A1" s="48" t="s">
        <v>29</v>
      </c>
      <c r="B1" s="49" t="s">
        <v>30</v>
      </c>
      <c r="C1" s="49" t="s">
        <v>31</v>
      </c>
      <c r="D1" s="49" t="s">
        <v>28</v>
      </c>
      <c r="E1" s="49" t="s">
        <v>32</v>
      </c>
      <c r="F1" s="49" t="s">
        <v>33</v>
      </c>
      <c r="G1" s="49" t="s">
        <v>34</v>
      </c>
      <c r="H1" s="49" t="s">
        <v>35</v>
      </c>
      <c r="I1" s="49" t="s">
        <v>36</v>
      </c>
      <c r="J1" s="49" t="s">
        <v>37</v>
      </c>
      <c r="K1" s="49" t="s">
        <v>38</v>
      </c>
      <c r="L1" s="49" t="s">
        <v>39</v>
      </c>
      <c r="M1" s="49" t="s">
        <v>40</v>
      </c>
      <c r="N1" s="50" t="s">
        <v>41</v>
      </c>
    </row>
    <row r="2" spans="1:14" ht="29" x14ac:dyDescent="0.35">
      <c r="A2" s="51" t="s">
        <v>42</v>
      </c>
      <c r="B2" s="31" t="s">
        <v>43</v>
      </c>
      <c r="C2" s="36">
        <v>16</v>
      </c>
      <c r="D2" s="36">
        <v>64</v>
      </c>
      <c r="E2" s="29" t="s">
        <v>44</v>
      </c>
      <c r="F2" s="30" t="s">
        <v>45</v>
      </c>
      <c r="G2" s="30" t="s">
        <v>46</v>
      </c>
      <c r="H2" s="37">
        <v>186250</v>
      </c>
      <c r="I2" s="37">
        <v>111750</v>
      </c>
      <c r="J2" s="37">
        <v>74500</v>
      </c>
      <c r="K2" s="38">
        <f>H2*D2</f>
        <v>11920000</v>
      </c>
      <c r="L2" s="38">
        <f>K2*0.8</f>
        <v>9536000</v>
      </c>
      <c r="M2" s="38">
        <f>K2*0.2</f>
        <v>2384000</v>
      </c>
      <c r="N2" s="52">
        <f>K2/$K$7</f>
        <v>0.63573333333333337</v>
      </c>
    </row>
    <row r="3" spans="1:14" ht="43.5" x14ac:dyDescent="0.35">
      <c r="A3" s="51" t="s">
        <v>47</v>
      </c>
      <c r="B3" s="31" t="s">
        <v>48</v>
      </c>
      <c r="C3" s="39"/>
      <c r="D3" s="36"/>
      <c r="E3" s="29" t="s">
        <v>49</v>
      </c>
      <c r="F3" s="30" t="s">
        <v>45</v>
      </c>
      <c r="G3" s="30" t="s">
        <v>46</v>
      </c>
      <c r="H3" s="37">
        <f>K3/D2</f>
        <v>57000</v>
      </c>
      <c r="I3" s="37">
        <v>0</v>
      </c>
      <c r="J3" s="37">
        <v>0</v>
      </c>
      <c r="K3" s="38">
        <v>3648000</v>
      </c>
      <c r="L3" s="38">
        <f>K3*0.8</f>
        <v>2918400</v>
      </c>
      <c r="M3" s="38">
        <f>K3*0.2</f>
        <v>729600</v>
      </c>
      <c r="N3" s="52">
        <f>K3/$K$7</f>
        <v>0.19456000000000001</v>
      </c>
    </row>
    <row r="4" spans="1:14" ht="43.5" x14ac:dyDescent="0.35">
      <c r="A4" s="51" t="s">
        <v>50</v>
      </c>
      <c r="B4" s="31" t="s">
        <v>51</v>
      </c>
      <c r="C4" s="36"/>
      <c r="D4" s="36"/>
      <c r="E4" s="31" t="s">
        <v>52</v>
      </c>
      <c r="F4" s="30" t="s">
        <v>53</v>
      </c>
      <c r="G4" s="30" t="s">
        <v>54</v>
      </c>
      <c r="H4" s="37">
        <v>0</v>
      </c>
      <c r="I4" s="37">
        <v>0</v>
      </c>
      <c r="J4" s="37">
        <v>0</v>
      </c>
      <c r="K4" s="38">
        <v>307000</v>
      </c>
      <c r="L4" s="38">
        <f>K4*0.8</f>
        <v>245600</v>
      </c>
      <c r="M4" s="38">
        <f>K4*0.2</f>
        <v>61400</v>
      </c>
      <c r="N4" s="52">
        <f>K4/$K$7</f>
        <v>1.6373333333333333E-2</v>
      </c>
    </row>
    <row r="5" spans="1:14" ht="44.15" customHeight="1" x14ac:dyDescent="0.35">
      <c r="A5" s="51" t="s">
        <v>55</v>
      </c>
      <c r="B5" s="31" t="s">
        <v>56</v>
      </c>
      <c r="C5" s="36"/>
      <c r="D5" s="36"/>
      <c r="E5" s="31" t="s">
        <v>57</v>
      </c>
      <c r="F5" s="30" t="s">
        <v>53</v>
      </c>
      <c r="G5" s="30" t="s">
        <v>54</v>
      </c>
      <c r="H5" s="37">
        <v>0</v>
      </c>
      <c r="I5" s="37">
        <v>0</v>
      </c>
      <c r="J5" s="37">
        <v>0</v>
      </c>
      <c r="K5" s="38">
        <v>1000000</v>
      </c>
      <c r="L5" s="38">
        <f>K5*0.8</f>
        <v>800000</v>
      </c>
      <c r="M5" s="38">
        <f>K5*0.2</f>
        <v>200000</v>
      </c>
      <c r="N5" s="52">
        <f>K5/$K$7</f>
        <v>5.3333333333333337E-2</v>
      </c>
    </row>
    <row r="6" spans="1:14" x14ac:dyDescent="0.35">
      <c r="A6" s="51" t="s">
        <v>26</v>
      </c>
      <c r="B6" s="31" t="s">
        <v>26</v>
      </c>
      <c r="C6" s="36"/>
      <c r="D6" s="36"/>
      <c r="E6" s="29" t="s">
        <v>58</v>
      </c>
      <c r="F6" s="30" t="s">
        <v>45</v>
      </c>
      <c r="G6" s="30" t="s">
        <v>59</v>
      </c>
      <c r="H6" s="37">
        <v>29296.875</v>
      </c>
      <c r="I6" s="37">
        <v>17578.125</v>
      </c>
      <c r="J6" s="37">
        <v>11718.75</v>
      </c>
      <c r="K6" s="37">
        <v>1875000</v>
      </c>
      <c r="L6" s="37">
        <f>K6*0.8</f>
        <v>1500000</v>
      </c>
      <c r="M6" s="37">
        <f>K6*0.2</f>
        <v>375000</v>
      </c>
      <c r="N6" s="71">
        <f>K6/$K$7</f>
        <v>0.1</v>
      </c>
    </row>
    <row r="7" spans="1:14" ht="15" thickBot="1" x14ac:dyDescent="0.4">
      <c r="A7" s="53" t="s">
        <v>60</v>
      </c>
      <c r="B7" s="54"/>
      <c r="C7" s="55">
        <f>SUM(C2:C5)</f>
        <v>16</v>
      </c>
      <c r="D7" s="55">
        <f>SUM(D2:D5)</f>
        <v>64</v>
      </c>
      <c r="E7" s="55" t="s">
        <v>61</v>
      </c>
      <c r="F7" s="55"/>
      <c r="G7" s="55"/>
      <c r="H7" s="56" t="s">
        <v>61</v>
      </c>
      <c r="I7" s="56"/>
      <c r="J7" s="56"/>
      <c r="K7" s="57">
        <f>SUM(K2:K6)</f>
        <v>18750000</v>
      </c>
      <c r="L7" s="57">
        <f>SUM(L2:L6)</f>
        <v>15000000</v>
      </c>
      <c r="M7" s="57">
        <f>SUM(M2:M6)</f>
        <v>3750000</v>
      </c>
      <c r="N7" s="58">
        <f>SUM(N2:N6)</f>
        <v>1</v>
      </c>
    </row>
    <row r="8" spans="1:14" x14ac:dyDescent="0.35">
      <c r="A8" s="40"/>
      <c r="B8" s="40"/>
      <c r="C8" s="21"/>
      <c r="D8" s="21"/>
      <c r="E8" s="21"/>
      <c r="F8" s="21"/>
      <c r="G8" s="21"/>
      <c r="H8" s="41"/>
      <c r="I8" s="41"/>
      <c r="J8" s="41"/>
      <c r="K8" s="42"/>
      <c r="L8" s="42"/>
      <c r="M8" s="42"/>
      <c r="N8" s="43"/>
    </row>
    <row r="10" spans="1:14" x14ac:dyDescent="0.35">
      <c r="H10"/>
    </row>
  </sheetData>
  <pageMargins left="0.7" right="0.7" top="0.75" bottom="0.75" header="0.3" footer="0.3"/>
  <pageSetup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E47F5-51DF-4079-9EF4-E66D489378C1}">
  <dimension ref="A1:M16"/>
  <sheetViews>
    <sheetView zoomScaleNormal="100" workbookViewId="0"/>
  </sheetViews>
  <sheetFormatPr defaultColWidth="8.7265625" defaultRowHeight="14.5" x14ac:dyDescent="0.35"/>
  <cols>
    <col min="1" max="1" width="51" customWidth="1"/>
    <col min="2" max="3" width="14.1796875" bestFit="1" customWidth="1"/>
    <col min="4" max="4" width="13.81640625" bestFit="1" customWidth="1"/>
    <col min="5" max="5" width="14.1796875" bestFit="1" customWidth="1"/>
    <col min="6" max="6" width="13.81640625" customWidth="1"/>
    <col min="7" max="7" width="14.1796875" customWidth="1"/>
    <col min="8" max="8" width="18.54296875" bestFit="1" customWidth="1"/>
    <col min="9" max="9" width="14.81640625" bestFit="1" customWidth="1"/>
    <col min="10" max="10" width="16.1796875" customWidth="1"/>
    <col min="11" max="11" width="18.1796875" customWidth="1"/>
    <col min="12" max="12" width="11.1796875" customWidth="1"/>
    <col min="13" max="13" width="11.54296875" customWidth="1"/>
  </cols>
  <sheetData>
    <row r="1" spans="1:13" x14ac:dyDescent="0.35">
      <c r="B1" s="77" t="s">
        <v>62</v>
      </c>
      <c r="C1" s="78"/>
      <c r="D1" s="79" t="s">
        <v>63</v>
      </c>
      <c r="E1" s="80"/>
      <c r="F1" s="81" t="s">
        <v>64</v>
      </c>
      <c r="G1" s="82"/>
      <c r="H1" s="83" t="s">
        <v>65</v>
      </c>
      <c r="I1" s="83"/>
    </row>
    <row r="2" spans="1:13" ht="29" x14ac:dyDescent="0.35">
      <c r="A2" s="20" t="s">
        <v>66</v>
      </c>
      <c r="B2" s="19" t="s">
        <v>67</v>
      </c>
      <c r="C2" s="19" t="s">
        <v>68</v>
      </c>
      <c r="D2" s="18" t="s">
        <v>69</v>
      </c>
      <c r="E2" s="18" t="s">
        <v>70</v>
      </c>
      <c r="F2" s="17" t="s">
        <v>71</v>
      </c>
      <c r="G2" s="17" t="s">
        <v>72</v>
      </c>
      <c r="H2" s="75" t="s">
        <v>65</v>
      </c>
      <c r="I2" s="75" t="s">
        <v>73</v>
      </c>
      <c r="L2" s="59"/>
      <c r="M2" s="59"/>
    </row>
    <row r="3" spans="1:13" x14ac:dyDescent="0.35">
      <c r="A3" s="60" t="s">
        <v>74</v>
      </c>
      <c r="B3" s="61">
        <f>H3*C3</f>
        <v>9536000</v>
      </c>
      <c r="C3" s="15">
        <v>0.8</v>
      </c>
      <c r="D3" s="61">
        <v>0</v>
      </c>
      <c r="E3" s="15">
        <v>0</v>
      </c>
      <c r="F3" s="61">
        <f>H3*G3</f>
        <v>2384000</v>
      </c>
      <c r="G3" s="15">
        <v>0.2</v>
      </c>
      <c r="H3" s="16">
        <v>11920000</v>
      </c>
      <c r="I3" s="15">
        <v>1</v>
      </c>
      <c r="J3" s="62"/>
      <c r="K3" s="14"/>
      <c r="L3" s="63"/>
      <c r="M3" s="63"/>
    </row>
    <row r="4" spans="1:13" x14ac:dyDescent="0.35">
      <c r="A4" s="60" t="s">
        <v>75</v>
      </c>
      <c r="B4" s="61">
        <f>H4*C4</f>
        <v>2918400</v>
      </c>
      <c r="C4" s="15">
        <v>0.8</v>
      </c>
      <c r="D4" s="61">
        <v>0</v>
      </c>
      <c r="E4" s="15">
        <v>0</v>
      </c>
      <c r="F4" s="61">
        <f>H4*G4</f>
        <v>729600</v>
      </c>
      <c r="G4" s="15">
        <v>0.2</v>
      </c>
      <c r="H4" s="16">
        <v>3648000</v>
      </c>
      <c r="I4" s="15">
        <v>1</v>
      </c>
      <c r="J4" s="62"/>
      <c r="K4" s="14"/>
      <c r="L4" s="63"/>
      <c r="M4" s="63"/>
    </row>
    <row r="5" spans="1:13" x14ac:dyDescent="0.35">
      <c r="A5" s="29" t="s">
        <v>76</v>
      </c>
      <c r="B5" s="61">
        <f>H5*C5</f>
        <v>245600</v>
      </c>
      <c r="C5" s="15">
        <v>0.8</v>
      </c>
      <c r="D5" s="61">
        <v>0</v>
      </c>
      <c r="E5" s="15">
        <v>0</v>
      </c>
      <c r="F5" s="61">
        <f>H5*G5</f>
        <v>61400</v>
      </c>
      <c r="G5" s="15">
        <v>0.2</v>
      </c>
      <c r="H5" s="16">
        <v>307000</v>
      </c>
      <c r="I5" s="15">
        <v>1</v>
      </c>
      <c r="J5" s="62"/>
      <c r="K5" s="14"/>
      <c r="L5" s="63"/>
      <c r="M5" s="63"/>
    </row>
    <row r="6" spans="1:13" x14ac:dyDescent="0.35">
      <c r="A6" s="29" t="s">
        <v>77</v>
      </c>
      <c r="B6" s="61">
        <f>H6*C6</f>
        <v>800000</v>
      </c>
      <c r="C6" s="15">
        <v>0.8</v>
      </c>
      <c r="D6" s="61">
        <v>0</v>
      </c>
      <c r="E6" s="15">
        <v>0</v>
      </c>
      <c r="F6" s="61">
        <f>H6*G6</f>
        <v>200000</v>
      </c>
      <c r="G6" s="15">
        <v>0.2</v>
      </c>
      <c r="H6" s="16">
        <v>1000000</v>
      </c>
      <c r="I6" s="15">
        <v>1</v>
      </c>
      <c r="J6" s="62"/>
      <c r="K6" s="14"/>
      <c r="L6" s="63"/>
      <c r="M6" s="63"/>
    </row>
    <row r="7" spans="1:13" x14ac:dyDescent="0.35">
      <c r="A7" s="29" t="s">
        <v>26</v>
      </c>
      <c r="B7" s="61">
        <f>H7*C7</f>
        <v>1500000</v>
      </c>
      <c r="C7" s="72">
        <v>0.8</v>
      </c>
      <c r="D7" s="61">
        <v>0</v>
      </c>
      <c r="E7" s="72">
        <v>0</v>
      </c>
      <c r="F7" s="61">
        <f>H7*G7</f>
        <v>375000</v>
      </c>
      <c r="G7" s="72">
        <v>0.2</v>
      </c>
      <c r="H7" s="73">
        <v>1875000</v>
      </c>
      <c r="I7" s="72">
        <v>1</v>
      </c>
      <c r="J7" s="62"/>
      <c r="K7" s="14"/>
      <c r="L7" s="63"/>
      <c r="M7" s="63"/>
    </row>
    <row r="8" spans="1:13" x14ac:dyDescent="0.35">
      <c r="A8" s="66" t="s">
        <v>78</v>
      </c>
      <c r="B8" s="67">
        <f>SUM(B3:B7)</f>
        <v>15000000</v>
      </c>
      <c r="C8" s="13">
        <v>0.8</v>
      </c>
      <c r="D8" s="67">
        <v>0</v>
      </c>
      <c r="E8" s="13">
        <v>0</v>
      </c>
      <c r="F8" s="67">
        <f>SUM(F3:F7)</f>
        <v>3750000</v>
      </c>
      <c r="G8" s="13">
        <v>0.2</v>
      </c>
      <c r="H8" s="68">
        <f>SUM(H3:H7)</f>
        <v>18750000</v>
      </c>
      <c r="I8" s="13">
        <v>1</v>
      </c>
      <c r="J8" s="12"/>
      <c r="K8" s="64"/>
      <c r="L8" s="63"/>
      <c r="M8" s="63"/>
    </row>
    <row r="9" spans="1:13" x14ac:dyDescent="0.35">
      <c r="H9" s="59"/>
      <c r="I9" s="59"/>
      <c r="J9" s="59"/>
    </row>
    <row r="12" spans="1:13" x14ac:dyDescent="0.35">
      <c r="J12" s="63"/>
    </row>
    <row r="13" spans="1:13" x14ac:dyDescent="0.35">
      <c r="J13" s="63"/>
      <c r="K13" s="65"/>
    </row>
    <row r="14" spans="1:13" x14ac:dyDescent="0.35">
      <c r="J14" s="63"/>
    </row>
    <row r="15" spans="1:13" x14ac:dyDescent="0.35">
      <c r="J15" s="63"/>
      <c r="K15" s="11"/>
    </row>
    <row r="16" spans="1:13" x14ac:dyDescent="0.35">
      <c r="J16" s="63"/>
      <c r="K16" s="65"/>
    </row>
  </sheetData>
  <mergeCells count="4">
    <mergeCell ref="B1:C1"/>
    <mergeCell ref="D1:E1"/>
    <mergeCell ref="F1:G1"/>
    <mergeCell ref="H1:I1"/>
  </mergeCells>
  <pageMargins left="0.7" right="0.7" top="0.75" bottom="0.7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Location Cost Detail</vt:lpstr>
      <vt:lpstr>Category Cost Detail</vt:lpstr>
      <vt:lpstr>Cost Share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Elizabeth Bower</dc:creator>
  <cp:keywords/>
  <dc:description/>
  <cp:lastModifiedBy>Elizabeth Bower</cp:lastModifiedBy>
  <cp:revision/>
  <dcterms:created xsi:type="dcterms:W3CDTF">2024-08-07T15:46:39Z</dcterms:created>
  <dcterms:modified xsi:type="dcterms:W3CDTF">2024-08-26T16:24:56Z</dcterms:modified>
  <cp:category/>
  <cp:contentStatus/>
</cp:coreProperties>
</file>